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578" activeTab="0"/>
  </bookViews>
  <sheets>
    <sheet name="14 л_з" sheetId="1" r:id="rId1"/>
  </sheets>
  <definedNames>
    <definedName name="Excel_BuiltIn_Print_Area_3">#REF!</definedName>
    <definedName name="_xlnm.Print_Area" localSheetId="0">'14 л_з'!$A$1:$AD$49</definedName>
  </definedNames>
  <calcPr fullCalcOnLoad="1"/>
</workbook>
</file>

<file path=xl/sharedStrings.xml><?xml version="1.0" encoding="utf-8"?>
<sst xmlns="http://schemas.openxmlformats.org/spreadsheetml/2006/main" count="162" uniqueCount="75">
  <si>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</si>
  <si>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</si>
  <si>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</si>
  <si>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</si>
  <si>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деревянные благоустроенные жилые дома</t>
  </si>
  <si>
    <t>Периодичность</t>
  </si>
  <si>
    <t>%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</si>
  <si>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</si>
  <si>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</si>
  <si>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</si>
  <si>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</si>
  <si>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</si>
  <si>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</si>
  <si>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</si>
  <si>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</si>
  <si>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</si>
  <si>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</si>
  <si>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</si>
  <si>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</si>
  <si>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</si>
  <si>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</si>
  <si>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</si>
  <si>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</si>
  <si>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</si>
  <si>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</si>
  <si>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проверка исправности вытяжек ____ раз(а) в год. Проверка наличия тяги в дымовентиляционных каналах ____ раз(а) в год. Проверка заземления оболочки электрокабеля, замеры сопротивления ____ раз(а) в год.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</si>
  <si>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</si>
  <si>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</si>
  <si>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</si>
  <si>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Стоимость на 1 кв. м. жилой площади (руб./мес.)  (размер платы в месяц на 1 кв. м.)  с газоснабжением/без газоснабжения</t>
  </si>
  <si>
    <t>Стоимость работ (размер платы) в руб. по многоквартирным домам</t>
  </si>
  <si>
    <t>объектом конкурса</t>
  </si>
  <si>
    <t>Жилой район Ломоносовский территориальный округ</t>
  </si>
  <si>
    <t>пр.Новгородский, 48</t>
  </si>
  <si>
    <t>ул. Советских, 37 корп.4</t>
  </si>
  <si>
    <t>ул. Советских, 37 корп.1</t>
  </si>
  <si>
    <t>дерев неблагоуст жил дома с водопр канализ газифик ваннами</t>
  </si>
  <si>
    <t>пер. Водников, 10</t>
  </si>
  <si>
    <t>ул. Советских, 32</t>
  </si>
  <si>
    <t>ул. Шабалина, 10</t>
  </si>
  <si>
    <t>ул. Шабалина, 12</t>
  </si>
  <si>
    <t>ул. Шабалина, 18</t>
  </si>
  <si>
    <t>9. Сдвижка и подметание снега при снегопаде, c подсыпкой противоскользящего материала</t>
  </si>
  <si>
    <t>10.Сбразывание снега с крыш, сбивание сосулек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</si>
  <si>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</si>
  <si>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</si>
  <si>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</si>
  <si>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</si>
  <si>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</si>
  <si>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</si>
  <si>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</si>
  <si>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</si>
  <si>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</si>
  <si>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20. Дезинсекция</t>
  </si>
  <si>
    <t>21. Проверка и обслуживание коллективных приборов учета электроэнергии</t>
  </si>
  <si>
    <t>22. Проверка и обслуживание коллективных приборов учета воды</t>
  </si>
  <si>
    <t>23. Проверка и обслуживание коллективных приборов учета тепловой энергии</t>
  </si>
  <si>
    <t>V. Техническое обслуживание внутридомового газового оборудования (ВДГО)</t>
  </si>
  <si>
    <t>месяцы</t>
  </si>
  <si>
    <t>трехэтажные деревянные благоустроенные дома</t>
  </si>
  <si>
    <t>к Извещению о проведении</t>
  </si>
  <si>
    <t>открытого конкурса</t>
  </si>
  <si>
    <t>Приложение № 2</t>
  </si>
  <si>
    <t>ул. Выучейского 35</t>
  </si>
  <si>
    <t>пр. Новгородский д.23</t>
  </si>
  <si>
    <t>ул.Наб. Северной Двины 32 кор.3</t>
  </si>
  <si>
    <t>VI. Расходы по обслуживанию МКД</t>
  </si>
  <si>
    <t>деревянные  жилые дома без центр отопл с водопр канализ, Без газоснабжения</t>
  </si>
  <si>
    <t>Лот № 5</t>
  </si>
  <si>
    <t>3раз(а) в неделю</t>
  </si>
  <si>
    <t>по необходимости</t>
  </si>
  <si>
    <t>1раз(а) в год</t>
  </si>
  <si>
    <t>проверка исправности вытяжек 2 раз(а) в год. Проверка наличия тяги в дымовентиляционных каналах 1 раз(а) в год. Проверка заземления оболочки электрокабеля, замеры сопротивления ____ раз(а) в год.</t>
  </si>
  <si>
    <t>4раз(а) в год</t>
  </si>
  <si>
    <t>проверка исправности вытяжек 2 раз(а) в год. Проверка наличия тяги в дымовентиляционных каналах 1раз(а) в год. Проверка заземления оболочки электрокабеля, замеры сопротивления ____ раз(а) в год.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</si>
</sst>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9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0" fillId="0" borderId="0" xfId="0" applyFont="1" applyAlignment="1">
      <alignment/>
    </xf>
    <xf numFmtId="4" fontId="5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top"/>
    </xf>
    <xf numFmtId="4" fontId="2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top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 wrapText="1"/>
    </xf>
    <xf numFmtId="164" fontId="7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left" vertical="top"/>
    </xf>
    <xf numFmtId="3" fontId="4" fillId="33" borderId="10" xfId="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left" vertical="top"/>
    </xf>
    <xf numFmtId="4" fontId="2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top"/>
    </xf>
    <xf numFmtId="4" fontId="5" fillId="33" borderId="10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wrapText="1"/>
    </xf>
    <xf numFmtId="164" fontId="7" fillId="33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left" vertical="top"/>
    </xf>
    <xf numFmtId="4" fontId="4" fillId="0" borderId="10" xfId="0" applyNumberFormat="1" applyFont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 horizontal="left" vertical="top"/>
    </xf>
    <xf numFmtId="4" fontId="4" fillId="0" borderId="12" xfId="0" applyNumberFormat="1" applyFont="1" applyBorder="1" applyAlignment="1">
      <alignment horizontal="left" vertical="top"/>
    </xf>
    <xf numFmtId="4" fontId="4" fillId="0" borderId="13" xfId="0" applyNumberFormat="1" applyFont="1" applyBorder="1" applyAlignment="1">
      <alignment horizontal="left" vertical="top"/>
    </xf>
    <xf numFmtId="4" fontId="2" fillId="0" borderId="10" xfId="0" applyNumberFormat="1" applyFont="1" applyBorder="1" applyAlignment="1">
      <alignment horizontal="left" vertical="top"/>
    </xf>
    <xf numFmtId="4" fontId="2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6"/>
  <sheetViews>
    <sheetView tabSelected="1" view="pageBreakPreview" zoomScaleSheetLayoutView="100" zoomScalePageLayoutView="0" workbookViewId="0" topLeftCell="A1">
      <pane xSplit="6" ySplit="9" topLeftCell="U30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G40" sqref="G40"/>
    </sheetView>
  </sheetViews>
  <sheetFormatPr defaultColWidth="9.00390625" defaultRowHeight="12.75"/>
  <cols>
    <col min="1" max="5" width="9.125" style="1" customWidth="1"/>
    <col min="6" max="6" width="19.00390625" style="1" customWidth="1"/>
    <col min="7" max="7" width="21.00390625" style="1" customWidth="1"/>
    <col min="8" max="8" width="0.12890625" style="1" customWidth="1"/>
    <col min="9" max="9" width="5.75390625" style="10" customWidth="1"/>
    <col min="10" max="10" width="8.375" style="10" customWidth="1"/>
    <col min="11" max="11" width="9.25390625" style="10" customWidth="1"/>
    <col min="12" max="12" width="21.00390625" style="10" customWidth="1"/>
    <col min="13" max="13" width="0.12890625" style="10" customWidth="1"/>
    <col min="14" max="14" width="5.75390625" style="10" customWidth="1"/>
    <col min="15" max="15" width="7.625" style="10" customWidth="1"/>
    <col min="16" max="16" width="20.625" style="10" customWidth="1"/>
    <col min="17" max="17" width="6.75390625" style="10" hidden="1" customWidth="1"/>
    <col min="18" max="18" width="5.75390625" style="10" customWidth="1"/>
    <col min="19" max="19" width="8.375" style="10" customWidth="1"/>
    <col min="20" max="20" width="8.125" style="10" customWidth="1"/>
    <col min="21" max="21" width="21.00390625" style="10" customWidth="1"/>
    <col min="22" max="22" width="6.75390625" style="10" hidden="1" customWidth="1"/>
    <col min="23" max="23" width="5.75390625" style="10" customWidth="1"/>
    <col min="24" max="24" width="7.625" style="10" customWidth="1"/>
    <col min="25" max="25" width="8.00390625" style="10" customWidth="1"/>
    <col min="26" max="27" width="8.25390625" style="10" customWidth="1"/>
    <col min="28" max="28" width="8.00390625" style="10" customWidth="1"/>
    <col min="29" max="29" width="7.875" style="10" customWidth="1"/>
    <col min="30" max="30" width="10.00390625" style="1" bestFit="1" customWidth="1"/>
    <col min="31" max="95" width="9.125" style="1" customWidth="1"/>
    <col min="96" max="16384" width="9.125" style="14" customWidth="1"/>
  </cols>
  <sheetData>
    <row r="1" spans="1:10" ht="16.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11" t="s">
        <v>62</v>
      </c>
    </row>
    <row r="2" spans="1:10" ht="16.5" customHeight="1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12" t="s">
        <v>60</v>
      </c>
    </row>
    <row r="3" spans="1:10" ht="16.5" customHeight="1">
      <c r="A3" s="66" t="s">
        <v>2</v>
      </c>
      <c r="B3" s="66"/>
      <c r="C3" s="66"/>
      <c r="D3" s="66"/>
      <c r="E3" s="66"/>
      <c r="F3" s="66"/>
      <c r="G3" s="66"/>
      <c r="H3" s="66"/>
      <c r="I3" s="66"/>
      <c r="J3" s="12" t="s">
        <v>61</v>
      </c>
    </row>
    <row r="4" spans="1:9" ht="16.5" customHeight="1">
      <c r="A4" s="66" t="s">
        <v>31</v>
      </c>
      <c r="B4" s="66"/>
      <c r="C4" s="66"/>
      <c r="D4" s="66"/>
      <c r="E4" s="66"/>
      <c r="F4" s="66"/>
      <c r="G4" s="66"/>
      <c r="H4" s="66"/>
      <c r="I4" s="66"/>
    </row>
    <row r="5" spans="1:24" ht="16.5" customHeight="1">
      <c r="A5" s="2"/>
      <c r="B5" s="2"/>
      <c r="C5" s="2"/>
      <c r="D5" s="2"/>
      <c r="E5" s="2"/>
      <c r="F5" s="2"/>
      <c r="G5" s="2"/>
      <c r="H5" s="2"/>
      <c r="I5" s="13"/>
      <c r="L5" s="13"/>
      <c r="M5" s="13"/>
      <c r="N5" s="13"/>
      <c r="O5" s="13"/>
      <c r="P5" s="13"/>
      <c r="Q5" s="13"/>
      <c r="R5" s="13"/>
      <c r="U5" s="13"/>
      <c r="V5" s="13"/>
      <c r="W5" s="13"/>
      <c r="X5" s="13"/>
    </row>
    <row r="6" spans="1:2" ht="12.75">
      <c r="A6" s="3" t="s">
        <v>68</v>
      </c>
      <c r="B6" s="3" t="s">
        <v>32</v>
      </c>
    </row>
    <row r="7" spans="1:29" ht="18" customHeight="1">
      <c r="A7" s="68" t="s">
        <v>3</v>
      </c>
      <c r="B7" s="68"/>
      <c r="C7" s="68"/>
      <c r="D7" s="68"/>
      <c r="E7" s="68"/>
      <c r="F7" s="68"/>
      <c r="G7" s="68" t="s">
        <v>30</v>
      </c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</row>
    <row r="8" spans="1:29" ht="35.25" customHeight="1">
      <c r="A8" s="68"/>
      <c r="B8" s="68"/>
      <c r="C8" s="68"/>
      <c r="D8" s="68"/>
      <c r="E8" s="68"/>
      <c r="F8" s="68"/>
      <c r="G8" s="67" t="s">
        <v>4</v>
      </c>
      <c r="H8" s="67"/>
      <c r="I8" s="67"/>
      <c r="J8" s="67"/>
      <c r="K8" s="67"/>
      <c r="L8" s="65" t="s">
        <v>59</v>
      </c>
      <c r="M8" s="65"/>
      <c r="N8" s="65"/>
      <c r="O8" s="65"/>
      <c r="P8" s="65" t="s">
        <v>67</v>
      </c>
      <c r="Q8" s="65"/>
      <c r="R8" s="65"/>
      <c r="S8" s="65"/>
      <c r="T8" s="65"/>
      <c r="U8" s="65" t="s">
        <v>36</v>
      </c>
      <c r="V8" s="65"/>
      <c r="W8" s="65"/>
      <c r="X8" s="65"/>
      <c r="Y8" s="65"/>
      <c r="Z8" s="65"/>
      <c r="AA8" s="65"/>
      <c r="AB8" s="65"/>
      <c r="AC8" s="65"/>
    </row>
    <row r="9" spans="1:29" s="4" customFormat="1" ht="45">
      <c r="A9" s="68"/>
      <c r="B9" s="68"/>
      <c r="C9" s="68"/>
      <c r="D9" s="68"/>
      <c r="E9" s="68"/>
      <c r="F9" s="68"/>
      <c r="G9" s="33" t="s">
        <v>5</v>
      </c>
      <c r="H9" s="34" t="s">
        <v>6</v>
      </c>
      <c r="I9" s="35" t="s">
        <v>7</v>
      </c>
      <c r="J9" s="15" t="s">
        <v>64</v>
      </c>
      <c r="K9" s="15" t="s">
        <v>65</v>
      </c>
      <c r="L9" s="16" t="s">
        <v>5</v>
      </c>
      <c r="M9" s="15" t="s">
        <v>6</v>
      </c>
      <c r="N9" s="15" t="s">
        <v>7</v>
      </c>
      <c r="O9" s="15" t="s">
        <v>33</v>
      </c>
      <c r="P9" s="16" t="s">
        <v>5</v>
      </c>
      <c r="Q9" s="15" t="s">
        <v>6</v>
      </c>
      <c r="R9" s="15" t="s">
        <v>7</v>
      </c>
      <c r="S9" s="15" t="s">
        <v>34</v>
      </c>
      <c r="T9" s="15" t="s">
        <v>35</v>
      </c>
      <c r="U9" s="16" t="s">
        <v>5</v>
      </c>
      <c r="V9" s="15" t="s">
        <v>6</v>
      </c>
      <c r="W9" s="15" t="s">
        <v>7</v>
      </c>
      <c r="X9" s="15" t="s">
        <v>37</v>
      </c>
      <c r="Y9" s="15" t="s">
        <v>38</v>
      </c>
      <c r="Z9" s="15" t="s">
        <v>39</v>
      </c>
      <c r="AA9" s="15" t="s">
        <v>40</v>
      </c>
      <c r="AB9" s="15" t="s">
        <v>63</v>
      </c>
      <c r="AC9" s="15" t="s">
        <v>41</v>
      </c>
    </row>
    <row r="10" spans="1:29" ht="12.75">
      <c r="A10" s="61" t="s">
        <v>8</v>
      </c>
      <c r="B10" s="61"/>
      <c r="C10" s="61"/>
      <c r="D10" s="61"/>
      <c r="E10" s="61"/>
      <c r="F10" s="61"/>
      <c r="G10" s="36"/>
      <c r="H10" s="37">
        <v>0</v>
      </c>
      <c r="I10" s="38">
        <v>0</v>
      </c>
      <c r="J10" s="39">
        <v>0</v>
      </c>
      <c r="K10" s="39">
        <v>0</v>
      </c>
      <c r="L10" s="19"/>
      <c r="M10" s="17">
        <f>SUM(M11:M14)</f>
        <v>0</v>
      </c>
      <c r="N10" s="38">
        <v>0</v>
      </c>
      <c r="O10" s="18">
        <f>SUM(O11:O14)</f>
        <v>0</v>
      </c>
      <c r="P10" s="19"/>
      <c r="Q10" s="17">
        <f>SUM(Q11:Q14)</f>
        <v>0</v>
      </c>
      <c r="R10" s="17">
        <f>SUM(R11:R14)</f>
        <v>0</v>
      </c>
      <c r="S10" s="18">
        <f>SUM(S11:S14)</f>
        <v>0</v>
      </c>
      <c r="T10" s="18">
        <f>SUM(T11:T14)</f>
        <v>0</v>
      </c>
      <c r="U10" s="19"/>
      <c r="V10" s="17">
        <f aca="true" t="shared" si="0" ref="V10:AC10">SUM(V11:V14)</f>
        <v>0</v>
      </c>
      <c r="W10" s="38">
        <f t="shared" si="0"/>
        <v>0</v>
      </c>
      <c r="X10" s="18">
        <f t="shared" si="0"/>
        <v>0</v>
      </c>
      <c r="Y10" s="18">
        <f t="shared" si="0"/>
        <v>0</v>
      </c>
      <c r="Z10" s="18">
        <f t="shared" si="0"/>
        <v>0</v>
      </c>
      <c r="AA10" s="18">
        <f t="shared" si="0"/>
        <v>0</v>
      </c>
      <c r="AB10" s="18">
        <f>SUM(AB11:AB14)</f>
        <v>0</v>
      </c>
      <c r="AC10" s="18">
        <f t="shared" si="0"/>
        <v>0</v>
      </c>
    </row>
    <row r="11" spans="1:29" ht="12.75">
      <c r="A11" s="59" t="s">
        <v>9</v>
      </c>
      <c r="B11" s="59"/>
      <c r="C11" s="59"/>
      <c r="D11" s="59"/>
      <c r="E11" s="59"/>
      <c r="F11" s="59"/>
      <c r="G11" s="40" t="s">
        <v>10</v>
      </c>
      <c r="H11" s="41">
        <v>0</v>
      </c>
      <c r="I11" s="42">
        <v>0</v>
      </c>
      <c r="J11" s="43">
        <v>0</v>
      </c>
      <c r="K11" s="43">
        <v>0</v>
      </c>
      <c r="L11" s="22" t="s">
        <v>10</v>
      </c>
      <c r="M11" s="20">
        <v>0</v>
      </c>
      <c r="N11" s="42">
        <v>0</v>
      </c>
      <c r="O11" s="21">
        <f>$H$41*$H$11/100*12*O40</f>
        <v>0</v>
      </c>
      <c r="P11" s="22" t="s">
        <v>10</v>
      </c>
      <c r="Q11" s="20">
        <v>0</v>
      </c>
      <c r="R11" s="20">
        <v>0</v>
      </c>
      <c r="S11" s="21">
        <f>$H$41*$H$11/100*12*S40</f>
        <v>0</v>
      </c>
      <c r="T11" s="21">
        <f>$H$41*$H$11/100*12*T40</f>
        <v>0</v>
      </c>
      <c r="U11" s="22" t="s">
        <v>10</v>
      </c>
      <c r="V11" s="20">
        <v>0</v>
      </c>
      <c r="W11" s="42">
        <v>0</v>
      </c>
      <c r="X11" s="21">
        <f aca="true" t="shared" si="1" ref="X11:AC11">$H$41*$H$11/100*12*X40</f>
        <v>0</v>
      </c>
      <c r="Y11" s="21">
        <f t="shared" si="1"/>
        <v>0</v>
      </c>
      <c r="Z11" s="21">
        <f t="shared" si="1"/>
        <v>0</v>
      </c>
      <c r="AA11" s="21">
        <f t="shared" si="1"/>
        <v>0</v>
      </c>
      <c r="AB11" s="21">
        <f>$H$41*$H$11/100*12*AB40</f>
        <v>0</v>
      </c>
      <c r="AC11" s="21">
        <f t="shared" si="1"/>
        <v>0</v>
      </c>
    </row>
    <row r="12" spans="1:29" ht="12.75">
      <c r="A12" s="59" t="s">
        <v>11</v>
      </c>
      <c r="B12" s="59"/>
      <c r="C12" s="59"/>
      <c r="D12" s="59"/>
      <c r="E12" s="59"/>
      <c r="F12" s="59"/>
      <c r="G12" s="40" t="s">
        <v>10</v>
      </c>
      <c r="H12" s="41">
        <v>0</v>
      </c>
      <c r="I12" s="42">
        <v>0</v>
      </c>
      <c r="J12" s="43">
        <v>0</v>
      </c>
      <c r="K12" s="43">
        <v>0</v>
      </c>
      <c r="L12" s="22" t="s">
        <v>10</v>
      </c>
      <c r="M12" s="20">
        <v>0</v>
      </c>
      <c r="N12" s="42">
        <v>0</v>
      </c>
      <c r="O12" s="21">
        <v>0</v>
      </c>
      <c r="P12" s="22" t="s">
        <v>10</v>
      </c>
      <c r="Q12" s="20">
        <v>0</v>
      </c>
      <c r="R12" s="20">
        <v>0</v>
      </c>
      <c r="S12" s="21">
        <v>0</v>
      </c>
      <c r="T12" s="21">
        <v>0</v>
      </c>
      <c r="U12" s="22" t="s">
        <v>10</v>
      </c>
      <c r="V12" s="20">
        <v>0</v>
      </c>
      <c r="W12" s="42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</row>
    <row r="13" spans="1:29" ht="12.75">
      <c r="A13" s="59" t="s">
        <v>12</v>
      </c>
      <c r="B13" s="59"/>
      <c r="C13" s="59"/>
      <c r="D13" s="59"/>
      <c r="E13" s="59"/>
      <c r="F13" s="59"/>
      <c r="G13" s="40" t="s">
        <v>10</v>
      </c>
      <c r="H13" s="41">
        <v>0</v>
      </c>
      <c r="I13" s="42">
        <v>0</v>
      </c>
      <c r="J13" s="43">
        <v>0</v>
      </c>
      <c r="K13" s="43">
        <v>0</v>
      </c>
      <c r="L13" s="22" t="s">
        <v>10</v>
      </c>
      <c r="M13" s="20">
        <v>0</v>
      </c>
      <c r="N13" s="42">
        <v>0</v>
      </c>
      <c r="O13" s="21">
        <v>0</v>
      </c>
      <c r="P13" s="22" t="s">
        <v>10</v>
      </c>
      <c r="Q13" s="20">
        <v>0</v>
      </c>
      <c r="R13" s="20">
        <v>0</v>
      </c>
      <c r="S13" s="21">
        <v>0</v>
      </c>
      <c r="T13" s="21">
        <v>0</v>
      </c>
      <c r="U13" s="22" t="s">
        <v>10</v>
      </c>
      <c r="V13" s="20">
        <v>0</v>
      </c>
      <c r="W13" s="42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</row>
    <row r="14" spans="1:29" ht="12.75">
      <c r="A14" s="59" t="s">
        <v>13</v>
      </c>
      <c r="B14" s="59"/>
      <c r="C14" s="59"/>
      <c r="D14" s="59"/>
      <c r="E14" s="59"/>
      <c r="F14" s="59"/>
      <c r="G14" s="40" t="s">
        <v>14</v>
      </c>
      <c r="H14" s="41">
        <v>0</v>
      </c>
      <c r="I14" s="42">
        <v>0</v>
      </c>
      <c r="J14" s="43">
        <v>0</v>
      </c>
      <c r="K14" s="43">
        <v>0</v>
      </c>
      <c r="L14" s="22" t="s">
        <v>14</v>
      </c>
      <c r="M14" s="20">
        <v>0</v>
      </c>
      <c r="N14" s="42">
        <v>0</v>
      </c>
      <c r="O14" s="21">
        <v>0</v>
      </c>
      <c r="P14" s="22" t="s">
        <v>14</v>
      </c>
      <c r="Q14" s="20">
        <v>0</v>
      </c>
      <c r="R14" s="20">
        <v>0</v>
      </c>
      <c r="S14" s="21">
        <v>0</v>
      </c>
      <c r="T14" s="21">
        <v>0</v>
      </c>
      <c r="U14" s="22" t="s">
        <v>14</v>
      </c>
      <c r="V14" s="20">
        <v>0</v>
      </c>
      <c r="W14" s="42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</row>
    <row r="15" spans="1:29" ht="23.25" customHeight="1">
      <c r="A15" s="62" t="s">
        <v>15</v>
      </c>
      <c r="B15" s="62"/>
      <c r="C15" s="62"/>
      <c r="D15" s="62"/>
      <c r="E15" s="62"/>
      <c r="F15" s="62"/>
      <c r="G15" s="44"/>
      <c r="H15" s="37">
        <v>51.41294050776808</v>
      </c>
      <c r="I15" s="38">
        <f>SUM(I16:I23)</f>
        <v>5.050000000000001</v>
      </c>
      <c r="J15" s="39">
        <f>SUM(J16:J23)</f>
        <v>25936.800000000003</v>
      </c>
      <c r="K15" s="39">
        <f>SUM(K16:K23)</f>
        <v>21749.34</v>
      </c>
      <c r="L15" s="23"/>
      <c r="M15" s="17">
        <f>SUM(M16:M21)</f>
        <v>51.41294050776808</v>
      </c>
      <c r="N15" s="38">
        <f>SUM(N16:N23)</f>
        <v>5.050000000000001</v>
      </c>
      <c r="O15" s="18">
        <f>SUM(O16:O23)</f>
        <v>22131.12</v>
      </c>
      <c r="P15" s="23"/>
      <c r="Q15" s="17">
        <f>SUM(Q16:Q21)</f>
        <v>51.41294050776808</v>
      </c>
      <c r="R15" s="17">
        <f>SUM(R16:R23)</f>
        <v>5.050000000000001</v>
      </c>
      <c r="S15" s="17">
        <f>SUM(S16:S23)</f>
        <v>33081.54</v>
      </c>
      <c r="T15" s="17">
        <f>SUM(T16:T23)</f>
        <v>33408.78</v>
      </c>
      <c r="U15" s="23"/>
      <c r="V15" s="17">
        <f>SUM(V16:V21)</f>
        <v>51.41294050776808</v>
      </c>
      <c r="W15" s="38">
        <f>SUM(W16:W23)</f>
        <v>5.050000000000001</v>
      </c>
      <c r="X15" s="17">
        <f aca="true" t="shared" si="2" ref="X15:AC15">SUM(X16:X23)</f>
        <v>23203.74</v>
      </c>
      <c r="Y15" s="17">
        <f t="shared" si="2"/>
        <v>35123.76</v>
      </c>
      <c r="Z15" s="17">
        <f t="shared" si="2"/>
        <v>25161.120000000003</v>
      </c>
      <c r="AA15" s="17">
        <f t="shared" si="2"/>
        <v>25615.620000000003</v>
      </c>
      <c r="AB15" s="17">
        <f t="shared" si="2"/>
        <v>33778.44</v>
      </c>
      <c r="AC15" s="17">
        <f t="shared" si="2"/>
        <v>20288.880000000005</v>
      </c>
    </row>
    <row r="16" spans="1:29" ht="12.75">
      <c r="A16" s="59" t="s">
        <v>16</v>
      </c>
      <c r="B16" s="59"/>
      <c r="C16" s="59"/>
      <c r="D16" s="59"/>
      <c r="E16" s="59"/>
      <c r="F16" s="59"/>
      <c r="G16" s="40" t="s">
        <v>69</v>
      </c>
      <c r="H16" s="46">
        <v>0.7598226127320953</v>
      </c>
      <c r="I16" s="42">
        <v>0.19</v>
      </c>
      <c r="J16" s="43">
        <f>I16*J40*12</f>
        <v>975.8400000000001</v>
      </c>
      <c r="K16" s="43">
        <f>I16*358.9*12</f>
        <v>818.292</v>
      </c>
      <c r="L16" s="22" t="s">
        <v>10</v>
      </c>
      <c r="M16" s="20">
        <v>0.7598226127320953</v>
      </c>
      <c r="N16" s="42">
        <v>0.19</v>
      </c>
      <c r="O16" s="21">
        <f aca="true" t="shared" si="3" ref="O16:O23">N16*$O$40*$B$46</f>
        <v>832.6560000000001</v>
      </c>
      <c r="P16" s="22" t="s">
        <v>69</v>
      </c>
      <c r="Q16" s="20">
        <v>0.7598226127320953</v>
      </c>
      <c r="R16" s="20">
        <v>0.19</v>
      </c>
      <c r="S16" s="21">
        <f aca="true" t="shared" si="4" ref="S16:S23">R16*$S$40*$B$46</f>
        <v>1244.652</v>
      </c>
      <c r="T16" s="21">
        <f aca="true" t="shared" si="5" ref="T16:T23">R16*$T$40*$B$46</f>
        <v>1256.964</v>
      </c>
      <c r="U16" s="22" t="s">
        <v>10</v>
      </c>
      <c r="V16" s="20">
        <v>0.7598226127320953</v>
      </c>
      <c r="W16" s="42">
        <v>0.19</v>
      </c>
      <c r="X16" s="21">
        <f aca="true" t="shared" si="6" ref="X16:X23">W16*$X$40*$B$46</f>
        <v>873.012</v>
      </c>
      <c r="Y16" s="21">
        <f aca="true" t="shared" si="7" ref="Y16:Y23">W16*$Y$40*$B$46</f>
        <v>1321.488</v>
      </c>
      <c r="Z16" s="21">
        <f aca="true" t="shared" si="8" ref="Z16:Z23">W16*$Z$40*$B$46</f>
        <v>946.6560000000001</v>
      </c>
      <c r="AA16" s="21">
        <f aca="true" t="shared" si="9" ref="AA16:AA23">W16*$AA$40*$B$46</f>
        <v>963.7560000000001</v>
      </c>
      <c r="AB16" s="21">
        <f>W16*AB40*12</f>
        <v>1270.8719999999998</v>
      </c>
      <c r="AC16" s="21">
        <f aca="true" t="shared" si="10" ref="AC16:AC23">W16*$AC$40*$B$46</f>
        <v>763.344</v>
      </c>
    </row>
    <row r="17" spans="1:29" ht="12.75">
      <c r="A17" s="59" t="s">
        <v>17</v>
      </c>
      <c r="B17" s="59"/>
      <c r="C17" s="59"/>
      <c r="D17" s="59"/>
      <c r="E17" s="59"/>
      <c r="F17" s="59"/>
      <c r="G17" s="40" t="s">
        <v>69</v>
      </c>
      <c r="H17" s="46">
        <v>6.63867871352785</v>
      </c>
      <c r="I17" s="42">
        <v>0.56</v>
      </c>
      <c r="J17" s="43">
        <f>I17*J40*12</f>
        <v>2876.1600000000003</v>
      </c>
      <c r="K17" s="43">
        <f aca="true" t="shared" si="11" ref="K17:K23">I17*358.9*12</f>
        <v>2411.808</v>
      </c>
      <c r="L17" s="22" t="s">
        <v>10</v>
      </c>
      <c r="M17" s="20">
        <v>6.63867871352785</v>
      </c>
      <c r="N17" s="42">
        <v>0.56</v>
      </c>
      <c r="O17" s="21">
        <f t="shared" si="3"/>
        <v>2454.1440000000002</v>
      </c>
      <c r="P17" s="22" t="s">
        <v>69</v>
      </c>
      <c r="Q17" s="20">
        <v>6.63867871352785</v>
      </c>
      <c r="R17" s="20">
        <v>0.56</v>
      </c>
      <c r="S17" s="21">
        <f t="shared" si="4"/>
        <v>3668.4480000000003</v>
      </c>
      <c r="T17" s="21">
        <f t="shared" si="5"/>
        <v>3704.736</v>
      </c>
      <c r="U17" s="22" t="s">
        <v>10</v>
      </c>
      <c r="V17" s="20">
        <v>6.63867871352785</v>
      </c>
      <c r="W17" s="42">
        <v>0.56</v>
      </c>
      <c r="X17" s="21">
        <f t="shared" si="6"/>
        <v>2573.088</v>
      </c>
      <c r="Y17" s="21">
        <f t="shared" si="7"/>
        <v>3894.9120000000003</v>
      </c>
      <c r="Z17" s="21">
        <f t="shared" si="8"/>
        <v>2790.1440000000002</v>
      </c>
      <c r="AA17" s="21">
        <f t="shared" si="9"/>
        <v>2840.5440000000003</v>
      </c>
      <c r="AB17" s="21">
        <f>W17*AB40*12</f>
        <v>3745.728</v>
      </c>
      <c r="AC17" s="21">
        <f t="shared" si="10"/>
        <v>2249.856</v>
      </c>
    </row>
    <row r="18" spans="1:29" ht="12.75">
      <c r="A18" s="59" t="s">
        <v>18</v>
      </c>
      <c r="B18" s="59"/>
      <c r="C18" s="59"/>
      <c r="D18" s="59"/>
      <c r="E18" s="59"/>
      <c r="F18" s="59"/>
      <c r="G18" s="40" t="s">
        <v>69</v>
      </c>
      <c r="H18" s="46">
        <v>23.528449933686996</v>
      </c>
      <c r="I18" s="42">
        <v>0.37</v>
      </c>
      <c r="J18" s="43">
        <f>I18*J40*12</f>
        <v>1900.3199999999997</v>
      </c>
      <c r="K18" s="43">
        <f t="shared" si="11"/>
        <v>1593.5159999999996</v>
      </c>
      <c r="L18" s="22" t="s">
        <v>10</v>
      </c>
      <c r="M18" s="20">
        <v>23.528449933686996</v>
      </c>
      <c r="N18" s="42">
        <v>0.37</v>
      </c>
      <c r="O18" s="21">
        <f t="shared" si="3"/>
        <v>1621.4879999999998</v>
      </c>
      <c r="P18" s="22" t="s">
        <v>69</v>
      </c>
      <c r="Q18" s="20">
        <v>23.528449933686996</v>
      </c>
      <c r="R18" s="20">
        <v>0.37</v>
      </c>
      <c r="S18" s="21">
        <f t="shared" si="4"/>
        <v>2423.796</v>
      </c>
      <c r="T18" s="21">
        <f t="shared" si="5"/>
        <v>2447.772</v>
      </c>
      <c r="U18" s="22" t="s">
        <v>10</v>
      </c>
      <c r="V18" s="20">
        <v>23.528449933686996</v>
      </c>
      <c r="W18" s="42">
        <v>0.37</v>
      </c>
      <c r="X18" s="21">
        <f t="shared" si="6"/>
        <v>1700.076</v>
      </c>
      <c r="Y18" s="21">
        <f t="shared" si="7"/>
        <v>2573.424</v>
      </c>
      <c r="Z18" s="21">
        <f t="shared" si="8"/>
        <v>1843.4879999999998</v>
      </c>
      <c r="AA18" s="21">
        <f t="shared" si="9"/>
        <v>1876.788</v>
      </c>
      <c r="AB18" s="21">
        <f>W18*AB40*12</f>
        <v>2474.8559999999998</v>
      </c>
      <c r="AC18" s="21">
        <f t="shared" si="10"/>
        <v>1486.5120000000002</v>
      </c>
    </row>
    <row r="19" spans="1:29" ht="12.75">
      <c r="A19" s="59" t="s">
        <v>19</v>
      </c>
      <c r="B19" s="59"/>
      <c r="C19" s="59"/>
      <c r="D19" s="59"/>
      <c r="E19" s="59"/>
      <c r="F19" s="59"/>
      <c r="G19" s="40">
        <v>3</v>
      </c>
      <c r="H19" s="46">
        <v>0.40813328912466834</v>
      </c>
      <c r="I19" s="42">
        <v>0.28</v>
      </c>
      <c r="J19" s="43">
        <f>I19*J40*12</f>
        <v>1438.0800000000002</v>
      </c>
      <c r="K19" s="43">
        <f t="shared" si="11"/>
        <v>1205.904</v>
      </c>
      <c r="L19" s="22" t="s">
        <v>10</v>
      </c>
      <c r="M19" s="20">
        <v>0.40813328912466834</v>
      </c>
      <c r="N19" s="42">
        <v>0.28</v>
      </c>
      <c r="O19" s="21">
        <f t="shared" si="3"/>
        <v>1227.0720000000001</v>
      </c>
      <c r="P19" s="22" t="s">
        <v>69</v>
      </c>
      <c r="Q19" s="20">
        <v>0.40813328912466834</v>
      </c>
      <c r="R19" s="20">
        <v>0.28</v>
      </c>
      <c r="S19" s="21">
        <f t="shared" si="4"/>
        <v>1834.2240000000002</v>
      </c>
      <c r="T19" s="21">
        <f t="shared" si="5"/>
        <v>1852.368</v>
      </c>
      <c r="U19" s="22" t="s">
        <v>10</v>
      </c>
      <c r="V19" s="20">
        <v>0.40813328912466834</v>
      </c>
      <c r="W19" s="42">
        <v>0.28</v>
      </c>
      <c r="X19" s="21">
        <f t="shared" si="6"/>
        <v>1286.544</v>
      </c>
      <c r="Y19" s="21">
        <f t="shared" si="7"/>
        <v>1947.4560000000001</v>
      </c>
      <c r="Z19" s="21">
        <f t="shared" si="8"/>
        <v>1395.0720000000001</v>
      </c>
      <c r="AA19" s="21">
        <f t="shared" si="9"/>
        <v>1420.2720000000002</v>
      </c>
      <c r="AB19" s="21">
        <f>W19*AB40*12</f>
        <v>1872.864</v>
      </c>
      <c r="AC19" s="21">
        <f t="shared" si="10"/>
        <v>1124.928</v>
      </c>
    </row>
    <row r="20" spans="1:29" ht="43.5" customHeight="1">
      <c r="A20" s="59" t="s">
        <v>42</v>
      </c>
      <c r="B20" s="59"/>
      <c r="C20" s="59"/>
      <c r="D20" s="59"/>
      <c r="E20" s="59"/>
      <c r="F20" s="59"/>
      <c r="G20" s="47" t="s">
        <v>20</v>
      </c>
      <c r="H20" s="46">
        <v>12.083350464190978</v>
      </c>
      <c r="I20" s="42">
        <v>0.68</v>
      </c>
      <c r="J20" s="43">
        <f>I20*428*12</f>
        <v>3492.4800000000005</v>
      </c>
      <c r="K20" s="43">
        <f t="shared" si="11"/>
        <v>2928.624</v>
      </c>
      <c r="L20" s="24" t="s">
        <v>20</v>
      </c>
      <c r="M20" s="20">
        <v>12.083350464190978</v>
      </c>
      <c r="N20" s="42">
        <v>0.68</v>
      </c>
      <c r="O20" s="21">
        <f t="shared" si="3"/>
        <v>2980.032</v>
      </c>
      <c r="P20" s="24" t="s">
        <v>20</v>
      </c>
      <c r="Q20" s="20">
        <v>12.083350464190978</v>
      </c>
      <c r="R20" s="20">
        <v>0.68</v>
      </c>
      <c r="S20" s="21">
        <f t="shared" si="4"/>
        <v>4454.544</v>
      </c>
      <c r="T20" s="21">
        <f t="shared" si="5"/>
        <v>4498.608</v>
      </c>
      <c r="U20" s="24" t="s">
        <v>20</v>
      </c>
      <c r="V20" s="20">
        <v>12.083350464190978</v>
      </c>
      <c r="W20" s="42">
        <v>0.68</v>
      </c>
      <c r="X20" s="21">
        <f t="shared" si="6"/>
        <v>3124.464</v>
      </c>
      <c r="Y20" s="21">
        <f t="shared" si="7"/>
        <v>4729.536</v>
      </c>
      <c r="Z20" s="21">
        <f t="shared" si="8"/>
        <v>3388.032</v>
      </c>
      <c r="AA20" s="21">
        <f t="shared" si="9"/>
        <v>3449.2320000000004</v>
      </c>
      <c r="AB20" s="21">
        <f>W20*AB40*12</f>
        <v>4548.384</v>
      </c>
      <c r="AC20" s="21">
        <f t="shared" si="10"/>
        <v>2731.9680000000003</v>
      </c>
    </row>
    <row r="21" spans="1:29" ht="12.75">
      <c r="A21" s="59" t="s">
        <v>43</v>
      </c>
      <c r="B21" s="59"/>
      <c r="C21" s="59"/>
      <c r="D21" s="59"/>
      <c r="E21" s="59"/>
      <c r="F21" s="59"/>
      <c r="G21" s="40" t="s">
        <v>70</v>
      </c>
      <c r="H21" s="46">
        <v>7.994505494505494</v>
      </c>
      <c r="I21" s="42">
        <v>0.23</v>
      </c>
      <c r="J21" s="43">
        <f>I21*428*12</f>
        <v>1181.28</v>
      </c>
      <c r="K21" s="43">
        <f t="shared" si="11"/>
        <v>990.564</v>
      </c>
      <c r="L21" s="22" t="s">
        <v>10</v>
      </c>
      <c r="M21" s="20">
        <v>7.994505494505494</v>
      </c>
      <c r="N21" s="42">
        <v>0.23</v>
      </c>
      <c r="O21" s="21">
        <f t="shared" si="3"/>
        <v>1007.952</v>
      </c>
      <c r="P21" s="22" t="s">
        <v>70</v>
      </c>
      <c r="Q21" s="20">
        <v>7.994505494505494</v>
      </c>
      <c r="R21" s="20">
        <v>0.23</v>
      </c>
      <c r="S21" s="21">
        <f t="shared" si="4"/>
        <v>1506.684</v>
      </c>
      <c r="T21" s="21">
        <f t="shared" si="5"/>
        <v>1521.588</v>
      </c>
      <c r="U21" s="22" t="s">
        <v>10</v>
      </c>
      <c r="V21" s="20">
        <v>7.994505494505494</v>
      </c>
      <c r="W21" s="42">
        <v>0.23</v>
      </c>
      <c r="X21" s="21">
        <f t="shared" si="6"/>
        <v>1056.8039999999999</v>
      </c>
      <c r="Y21" s="21">
        <f t="shared" si="7"/>
        <v>1599.6960000000004</v>
      </c>
      <c r="Z21" s="21">
        <f t="shared" si="8"/>
        <v>1145.952</v>
      </c>
      <c r="AA21" s="21">
        <f t="shared" si="9"/>
        <v>1166.652</v>
      </c>
      <c r="AB21" s="21">
        <f>W21*AB40*12</f>
        <v>1538.424</v>
      </c>
      <c r="AC21" s="21">
        <f t="shared" si="10"/>
        <v>924.048</v>
      </c>
    </row>
    <row r="22" spans="1:29" ht="12.75">
      <c r="A22" s="59" t="s">
        <v>44</v>
      </c>
      <c r="B22" s="59"/>
      <c r="C22" s="59"/>
      <c r="D22" s="59"/>
      <c r="E22" s="59"/>
      <c r="F22" s="59"/>
      <c r="G22" s="40" t="s">
        <v>69</v>
      </c>
      <c r="H22" s="46">
        <v>7.994505494505494</v>
      </c>
      <c r="I22" s="42">
        <v>2.74</v>
      </c>
      <c r="J22" s="43">
        <f>I22*428*12</f>
        <v>14072.64</v>
      </c>
      <c r="K22" s="43">
        <f t="shared" si="11"/>
        <v>11800.632</v>
      </c>
      <c r="L22" s="22" t="s">
        <v>10</v>
      </c>
      <c r="M22" s="20">
        <v>7.994505494505494</v>
      </c>
      <c r="N22" s="42">
        <v>2.74</v>
      </c>
      <c r="O22" s="21">
        <f t="shared" si="3"/>
        <v>12007.776</v>
      </c>
      <c r="P22" s="22" t="s">
        <v>69</v>
      </c>
      <c r="Q22" s="20">
        <v>7.994505494505494</v>
      </c>
      <c r="R22" s="20">
        <v>2.74</v>
      </c>
      <c r="S22" s="21">
        <f t="shared" si="4"/>
        <v>17949.192000000003</v>
      </c>
      <c r="T22" s="21">
        <f t="shared" si="5"/>
        <v>18126.744</v>
      </c>
      <c r="U22" s="22" t="s">
        <v>10</v>
      </c>
      <c r="V22" s="20">
        <v>7.994505494505494</v>
      </c>
      <c r="W22" s="42">
        <v>2.74</v>
      </c>
      <c r="X22" s="21">
        <f t="shared" si="6"/>
        <v>12589.752</v>
      </c>
      <c r="Y22" s="21">
        <f t="shared" si="7"/>
        <v>19057.248000000003</v>
      </c>
      <c r="Z22" s="21">
        <f t="shared" si="8"/>
        <v>13651.776000000002</v>
      </c>
      <c r="AA22" s="21">
        <f t="shared" si="9"/>
        <v>13898.376</v>
      </c>
      <c r="AB22" s="21">
        <f>W22*AB40*12</f>
        <v>18327.312</v>
      </c>
      <c r="AC22" s="21">
        <f t="shared" si="10"/>
        <v>11008.224000000002</v>
      </c>
    </row>
    <row r="23" spans="1:29" ht="12.75">
      <c r="A23" s="59" t="s">
        <v>45</v>
      </c>
      <c r="B23" s="59"/>
      <c r="C23" s="59"/>
      <c r="D23" s="59"/>
      <c r="E23" s="59"/>
      <c r="F23" s="59"/>
      <c r="G23" s="40" t="s">
        <v>10</v>
      </c>
      <c r="H23" s="46">
        <v>7.994505494505494</v>
      </c>
      <c r="I23" s="42">
        <v>0</v>
      </c>
      <c r="J23" s="43">
        <f>I23*428*12</f>
        <v>0</v>
      </c>
      <c r="K23" s="43">
        <f t="shared" si="11"/>
        <v>0</v>
      </c>
      <c r="L23" s="22" t="s">
        <v>10</v>
      </c>
      <c r="M23" s="20">
        <v>7.994505494505494</v>
      </c>
      <c r="N23" s="42">
        <v>0</v>
      </c>
      <c r="O23" s="21">
        <f t="shared" si="3"/>
        <v>0</v>
      </c>
      <c r="P23" s="22" t="s">
        <v>10</v>
      </c>
      <c r="Q23" s="20">
        <v>7.994505494505494</v>
      </c>
      <c r="R23" s="20">
        <v>0</v>
      </c>
      <c r="S23" s="21">
        <f t="shared" si="4"/>
        <v>0</v>
      </c>
      <c r="T23" s="21">
        <f t="shared" si="5"/>
        <v>0</v>
      </c>
      <c r="U23" s="22" t="s">
        <v>10</v>
      </c>
      <c r="V23" s="20">
        <v>7.994505494505494</v>
      </c>
      <c r="W23" s="42">
        <v>0</v>
      </c>
      <c r="X23" s="21">
        <f t="shared" si="6"/>
        <v>0</v>
      </c>
      <c r="Y23" s="21">
        <f t="shared" si="7"/>
        <v>0</v>
      </c>
      <c r="Z23" s="21">
        <f t="shared" si="8"/>
        <v>0</v>
      </c>
      <c r="AA23" s="21">
        <f t="shared" si="9"/>
        <v>0</v>
      </c>
      <c r="AB23" s="21">
        <f>W23*AB40*12</f>
        <v>0</v>
      </c>
      <c r="AC23" s="21">
        <f t="shared" si="10"/>
        <v>0</v>
      </c>
    </row>
    <row r="24" spans="1:29" ht="13.5" customHeight="1">
      <c r="A24" s="62" t="s">
        <v>21</v>
      </c>
      <c r="B24" s="62"/>
      <c r="C24" s="62"/>
      <c r="D24" s="62"/>
      <c r="E24" s="62"/>
      <c r="F24" s="62"/>
      <c r="G24" s="44"/>
      <c r="H24" s="31">
        <v>33.76989389920425</v>
      </c>
      <c r="I24" s="48">
        <f>SUM(I25:I28)</f>
        <v>5.6</v>
      </c>
      <c r="J24" s="39">
        <f>SUM(J25:J28)</f>
        <v>28761.600000000002</v>
      </c>
      <c r="K24" s="39">
        <f>SUM(K25:K28)</f>
        <v>24118.079999999998</v>
      </c>
      <c r="L24" s="23"/>
      <c r="M24" s="25">
        <f>SUM(M25:M28)</f>
        <v>33.76989389920425</v>
      </c>
      <c r="N24" s="48">
        <f>SUM(N25:N28)</f>
        <v>5.6</v>
      </c>
      <c r="O24" s="18">
        <f>SUM(O25:O28)</f>
        <v>24541.44</v>
      </c>
      <c r="P24" s="23"/>
      <c r="Q24" s="25">
        <f>SUM(Q25:Q28)</f>
        <v>33.76989389920425</v>
      </c>
      <c r="R24" s="25">
        <f>SUM(R25:R28)</f>
        <v>5.14</v>
      </c>
      <c r="S24" s="18">
        <f>SUM(S25:S28)</f>
        <v>33671.112</v>
      </c>
      <c r="T24" s="18">
        <f>SUM(T25:T28)</f>
        <v>34004.184</v>
      </c>
      <c r="U24" s="23"/>
      <c r="V24" s="25">
        <f aca="true" t="shared" si="12" ref="V24:AC24">SUM(V25:V28)</f>
        <v>33.76989389920425</v>
      </c>
      <c r="W24" s="48">
        <f t="shared" si="12"/>
        <v>5.14</v>
      </c>
      <c r="X24" s="18">
        <f t="shared" si="12"/>
        <v>23617.271999999997</v>
      </c>
      <c r="Y24" s="18">
        <f t="shared" si="12"/>
        <v>35749.727999999996</v>
      </c>
      <c r="Z24" s="18">
        <f t="shared" si="12"/>
        <v>25609.536</v>
      </c>
      <c r="AA24" s="18">
        <f t="shared" si="12"/>
        <v>26072.136000000002</v>
      </c>
      <c r="AB24" s="18">
        <f t="shared" si="12"/>
        <v>34380.432</v>
      </c>
      <c r="AC24" s="18">
        <f t="shared" si="12"/>
        <v>20650.464</v>
      </c>
    </row>
    <row r="25" spans="1:29" ht="12.75">
      <c r="A25" s="59" t="s">
        <v>46</v>
      </c>
      <c r="B25" s="59"/>
      <c r="C25" s="59"/>
      <c r="D25" s="59"/>
      <c r="E25" s="59"/>
      <c r="F25" s="59"/>
      <c r="G25" s="40" t="s">
        <v>22</v>
      </c>
      <c r="H25" s="41">
        <v>0.3445907540735127</v>
      </c>
      <c r="I25" s="42">
        <v>0</v>
      </c>
      <c r="J25" s="43">
        <f>I25*428*12</f>
        <v>0</v>
      </c>
      <c r="K25" s="43">
        <f>I25*358.9*12</f>
        <v>0</v>
      </c>
      <c r="L25" s="22" t="s">
        <v>22</v>
      </c>
      <c r="M25" s="20">
        <v>0.3445907540735127</v>
      </c>
      <c r="N25" s="42">
        <v>0</v>
      </c>
      <c r="O25" s="21">
        <f>N25*$O$40*$B$46</f>
        <v>0</v>
      </c>
      <c r="P25" s="22" t="s">
        <v>22</v>
      </c>
      <c r="Q25" s="20">
        <v>0.3445907540735127</v>
      </c>
      <c r="R25" s="20">
        <v>0</v>
      </c>
      <c r="S25" s="21">
        <f>R25*$S$40*$B$46</f>
        <v>0</v>
      </c>
      <c r="T25" s="21">
        <f>R25*$T$40*$B$46</f>
        <v>0</v>
      </c>
      <c r="U25" s="22" t="s">
        <v>22</v>
      </c>
      <c r="V25" s="20">
        <v>0.3445907540735127</v>
      </c>
      <c r="W25" s="42">
        <v>0</v>
      </c>
      <c r="X25" s="21">
        <f>W25*$X$40*$B$46</f>
        <v>0</v>
      </c>
      <c r="Y25" s="21">
        <f>W25*$Y$40*$B$46</f>
        <v>0</v>
      </c>
      <c r="Z25" s="21">
        <f>W25*$Z$40*$B$46</f>
        <v>0</v>
      </c>
      <c r="AA25" s="21">
        <f>W25*$AA$40*$B$46</f>
        <v>0</v>
      </c>
      <c r="AB25" s="21">
        <f>W25*AB40*12</f>
        <v>0</v>
      </c>
      <c r="AC25" s="21">
        <f>W25*$AC$40*$B$46</f>
        <v>0</v>
      </c>
    </row>
    <row r="26" spans="1:29" ht="37.5" customHeight="1">
      <c r="A26" s="60" t="s">
        <v>47</v>
      </c>
      <c r="B26" s="60"/>
      <c r="C26" s="60"/>
      <c r="D26" s="60"/>
      <c r="E26" s="60"/>
      <c r="F26" s="60"/>
      <c r="G26" s="40" t="s">
        <v>71</v>
      </c>
      <c r="H26" s="41">
        <v>7.580996589617279</v>
      </c>
      <c r="I26" s="42">
        <v>0.35</v>
      </c>
      <c r="J26" s="43">
        <f>I26*428*12</f>
        <v>1797.6</v>
      </c>
      <c r="K26" s="43">
        <f>I26*358.9*12</f>
        <v>1507.3799999999997</v>
      </c>
      <c r="L26" s="22" t="s">
        <v>22</v>
      </c>
      <c r="M26" s="20">
        <v>7.580996589617279</v>
      </c>
      <c r="N26" s="42">
        <v>0.35</v>
      </c>
      <c r="O26" s="21">
        <f>N26*$O$40*$B$46</f>
        <v>1533.84</v>
      </c>
      <c r="P26" s="22" t="s">
        <v>71</v>
      </c>
      <c r="Q26" s="20">
        <v>7.580996589617279</v>
      </c>
      <c r="R26" s="20">
        <v>0.35</v>
      </c>
      <c r="S26" s="21">
        <f>R26*$S$40*$B$46</f>
        <v>2292.7799999999997</v>
      </c>
      <c r="T26" s="21">
        <f>R26*$T$40*$B$46</f>
        <v>2315.46</v>
      </c>
      <c r="U26" s="22" t="s">
        <v>22</v>
      </c>
      <c r="V26" s="20">
        <v>7.580996589617279</v>
      </c>
      <c r="W26" s="42">
        <v>0.35</v>
      </c>
      <c r="X26" s="21">
        <f>W26*$X$40*$B$46</f>
        <v>1608.1799999999998</v>
      </c>
      <c r="Y26" s="21">
        <f>W26*$Y$40*$B$46</f>
        <v>2434.3199999999997</v>
      </c>
      <c r="Z26" s="21">
        <f>W26*$Z$40*$B$46</f>
        <v>1743.84</v>
      </c>
      <c r="AA26" s="21">
        <f>W26*$AA$40*$B$46</f>
        <v>1775.34</v>
      </c>
      <c r="AB26" s="21">
        <f>W26*AB40*12</f>
        <v>2341.08</v>
      </c>
      <c r="AC26" s="21">
        <f>W26*$AC$40*$B$46</f>
        <v>1406.1599999999999</v>
      </c>
    </row>
    <row r="27" spans="1:29" ht="45" customHeight="1">
      <c r="A27" s="60" t="s">
        <v>48</v>
      </c>
      <c r="B27" s="60"/>
      <c r="C27" s="60"/>
      <c r="D27" s="60"/>
      <c r="E27" s="60"/>
      <c r="F27" s="60"/>
      <c r="G27" s="47" t="s">
        <v>23</v>
      </c>
      <c r="H27" s="49">
        <v>2.067544524441076</v>
      </c>
      <c r="I27" s="42">
        <v>0.04</v>
      </c>
      <c r="J27" s="43">
        <f>I27*428*12</f>
        <v>205.44</v>
      </c>
      <c r="K27" s="43">
        <f>I27*358.9*12</f>
        <v>172.272</v>
      </c>
      <c r="L27" s="24" t="s">
        <v>23</v>
      </c>
      <c r="M27" s="26">
        <v>2.067544524441076</v>
      </c>
      <c r="N27" s="42">
        <v>0.04</v>
      </c>
      <c r="O27" s="21">
        <f>N27*$O$40*$B$46</f>
        <v>175.296</v>
      </c>
      <c r="P27" s="24" t="s">
        <v>23</v>
      </c>
      <c r="Q27" s="26">
        <v>2.067544524441076</v>
      </c>
      <c r="R27" s="20">
        <v>0.04</v>
      </c>
      <c r="S27" s="21">
        <f>R27*$S$40*$B$46</f>
        <v>262.032</v>
      </c>
      <c r="T27" s="21">
        <f>R27*$T$40*$B$46</f>
        <v>264.624</v>
      </c>
      <c r="U27" s="24" t="s">
        <v>23</v>
      </c>
      <c r="V27" s="26">
        <v>2.067544524441076</v>
      </c>
      <c r="W27" s="42">
        <v>0.04</v>
      </c>
      <c r="X27" s="21">
        <f>W27*$X$40*$B$46</f>
        <v>183.79199999999997</v>
      </c>
      <c r="Y27" s="21">
        <f>W27*$Y$40*$B$46</f>
        <v>278.208</v>
      </c>
      <c r="Z27" s="21">
        <f>W27*$Z$40*$B$46</f>
        <v>199.296</v>
      </c>
      <c r="AA27" s="21">
        <f>W27*$AA$40*$B$46</f>
        <v>202.89600000000002</v>
      </c>
      <c r="AB27" s="21">
        <f>W27*AB40*12</f>
        <v>267.552</v>
      </c>
      <c r="AC27" s="21">
        <f>W27*$AC$40*$B$46</f>
        <v>160.704</v>
      </c>
    </row>
    <row r="28" spans="1:29" ht="68.25" customHeight="1">
      <c r="A28" s="60" t="s">
        <v>49</v>
      </c>
      <c r="B28" s="60"/>
      <c r="C28" s="60"/>
      <c r="D28" s="60"/>
      <c r="E28" s="60"/>
      <c r="F28" s="60"/>
      <c r="G28" s="40" t="s">
        <v>71</v>
      </c>
      <c r="H28" s="41">
        <v>23.776762031072376</v>
      </c>
      <c r="I28" s="42">
        <v>5.21</v>
      </c>
      <c r="J28" s="43">
        <f>I28*428*12</f>
        <v>26758.56</v>
      </c>
      <c r="K28" s="43">
        <f>I28*358.9*12</f>
        <v>22438.428</v>
      </c>
      <c r="L28" s="22" t="s">
        <v>22</v>
      </c>
      <c r="M28" s="20">
        <v>23.776762031072376</v>
      </c>
      <c r="N28" s="42">
        <v>5.21</v>
      </c>
      <c r="O28" s="21">
        <f>N28*$O$40*$B$46</f>
        <v>22832.304</v>
      </c>
      <c r="P28" s="22" t="s">
        <v>71</v>
      </c>
      <c r="Q28" s="20">
        <v>23.776762031072376</v>
      </c>
      <c r="R28" s="20">
        <v>4.75</v>
      </c>
      <c r="S28" s="21">
        <f>R28*$S$40*$B$46</f>
        <v>31116.300000000003</v>
      </c>
      <c r="T28" s="21">
        <f>R28*$T$40*$B$46</f>
        <v>31424.1</v>
      </c>
      <c r="U28" s="22" t="s">
        <v>22</v>
      </c>
      <c r="V28" s="20">
        <v>23.776762031072376</v>
      </c>
      <c r="W28" s="42">
        <v>4.75</v>
      </c>
      <c r="X28" s="21">
        <f>W28*$X$40*$B$46</f>
        <v>21825.3</v>
      </c>
      <c r="Y28" s="21">
        <f>W28*$Y$40*$B$46</f>
        <v>33037.2</v>
      </c>
      <c r="Z28" s="21">
        <f>W28*$Z$40*$B$46</f>
        <v>23666.4</v>
      </c>
      <c r="AA28" s="21">
        <f>W28*$AA$40*$B$46</f>
        <v>24093.9</v>
      </c>
      <c r="AB28" s="21">
        <f>W28*AB40*12</f>
        <v>31771.800000000003</v>
      </c>
      <c r="AC28" s="21">
        <f>W28*$AC$40*$B$46</f>
        <v>19083.6</v>
      </c>
    </row>
    <row r="29" spans="1:29" ht="12.75">
      <c r="A29" s="61" t="s">
        <v>24</v>
      </c>
      <c r="B29" s="61"/>
      <c r="C29" s="61"/>
      <c r="D29" s="61"/>
      <c r="E29" s="61"/>
      <c r="F29" s="61"/>
      <c r="G29" s="44"/>
      <c r="H29" s="31">
        <v>14.81716559302766</v>
      </c>
      <c r="I29" s="48">
        <f>SUM(I30:I36)</f>
        <v>3.15</v>
      </c>
      <c r="J29" s="39">
        <f>SUM(J30:J36)</f>
        <v>16178.4</v>
      </c>
      <c r="K29" s="39">
        <f>SUM(K30:K36)</f>
        <v>13566.419999999998</v>
      </c>
      <c r="L29" s="23"/>
      <c r="M29" s="25">
        <f>SUM(M30:M32)</f>
        <v>14.81716559302766</v>
      </c>
      <c r="N29" s="48">
        <f>SUM(N30:N36)</f>
        <v>3.15</v>
      </c>
      <c r="O29" s="18">
        <f>SUM(O30:O36)</f>
        <v>13804.560000000001</v>
      </c>
      <c r="P29" s="23"/>
      <c r="Q29" s="25">
        <f>SUM(Q30:Q32)</f>
        <v>14.81716559302766</v>
      </c>
      <c r="R29" s="25">
        <f>SUM(R30:R36)</f>
        <v>3.15</v>
      </c>
      <c r="S29" s="25">
        <f>SUM(S30:S36)</f>
        <v>20635.02</v>
      </c>
      <c r="T29" s="25">
        <f>SUM(T30:T36)</f>
        <v>20839.14</v>
      </c>
      <c r="U29" s="23"/>
      <c r="V29" s="25">
        <f>SUM(V30:V32)</f>
        <v>14.81716559302766</v>
      </c>
      <c r="W29" s="48">
        <f>SUM(W30:W36)</f>
        <v>3.15</v>
      </c>
      <c r="X29" s="25">
        <f aca="true" t="shared" si="13" ref="X29:AC29">SUM(X30:X36)</f>
        <v>14473.619999999999</v>
      </c>
      <c r="Y29" s="25">
        <f t="shared" si="13"/>
        <v>21908.88</v>
      </c>
      <c r="Z29" s="25">
        <f t="shared" si="13"/>
        <v>15694.560000000001</v>
      </c>
      <c r="AA29" s="25">
        <f t="shared" si="13"/>
        <v>15978.060000000001</v>
      </c>
      <c r="AB29" s="25">
        <f t="shared" si="13"/>
        <v>21069.72</v>
      </c>
      <c r="AC29" s="25">
        <f t="shared" si="13"/>
        <v>12655.440000000002</v>
      </c>
    </row>
    <row r="30" spans="1:29" ht="95.25" customHeight="1">
      <c r="A30" s="60" t="s">
        <v>50</v>
      </c>
      <c r="B30" s="60"/>
      <c r="C30" s="60"/>
      <c r="D30" s="60"/>
      <c r="E30" s="60"/>
      <c r="F30" s="60"/>
      <c r="G30" s="47" t="s">
        <v>74</v>
      </c>
      <c r="H30" s="49">
        <v>11.753978779840848</v>
      </c>
      <c r="I30" s="42">
        <v>1.36</v>
      </c>
      <c r="J30" s="43">
        <f aca="true" t="shared" si="14" ref="J30:J36">I30*428*12</f>
        <v>6984.960000000001</v>
      </c>
      <c r="K30" s="43">
        <f aca="true" t="shared" si="15" ref="K30:K36">I30*358.9*12</f>
        <v>5857.248</v>
      </c>
      <c r="L30" s="24" t="s">
        <v>25</v>
      </c>
      <c r="M30" s="26">
        <v>11.753978779840848</v>
      </c>
      <c r="N30" s="42">
        <v>1.36</v>
      </c>
      <c r="O30" s="21">
        <f aca="true" t="shared" si="16" ref="O30:O38">N30*$O$40*$B$46</f>
        <v>5960.064</v>
      </c>
      <c r="P30" s="24" t="s">
        <v>72</v>
      </c>
      <c r="Q30" s="26">
        <v>11.753978779840848</v>
      </c>
      <c r="R30" s="20">
        <v>1.36</v>
      </c>
      <c r="S30" s="21">
        <f aca="true" t="shared" si="17" ref="S30:S38">R30*$S$40*$B$46</f>
        <v>8909.088</v>
      </c>
      <c r="T30" s="21">
        <f aca="true" t="shared" si="18" ref="T30:T38">R30*$T$40*$B$46</f>
        <v>8997.216</v>
      </c>
      <c r="U30" s="24" t="s">
        <v>25</v>
      </c>
      <c r="V30" s="26">
        <v>11.753978779840848</v>
      </c>
      <c r="W30" s="42">
        <v>1.36</v>
      </c>
      <c r="X30" s="21">
        <f aca="true" t="shared" si="19" ref="X30:X38">W30*$X$40*$B$46</f>
        <v>6248.928</v>
      </c>
      <c r="Y30" s="21">
        <f aca="true" t="shared" si="20" ref="Y30:Y38">W30*$Y$40*$B$46</f>
        <v>9459.072</v>
      </c>
      <c r="Z30" s="21">
        <f aca="true" t="shared" si="21" ref="Z30:Z38">W30*$Z$40*$B$46</f>
        <v>6776.064</v>
      </c>
      <c r="AA30" s="21">
        <f aca="true" t="shared" si="22" ref="AA30:AA38">W30*$AA$40*$B$46</f>
        <v>6898.464000000001</v>
      </c>
      <c r="AB30" s="21">
        <f>W30*AB40*12</f>
        <v>9096.768</v>
      </c>
      <c r="AC30" s="21">
        <f aca="true" t="shared" si="23" ref="AC30:AC38">W30*$AC$40*$B$46</f>
        <v>5463.936000000001</v>
      </c>
    </row>
    <row r="31" spans="1:29" ht="54.75" customHeight="1">
      <c r="A31" s="59" t="s">
        <v>51</v>
      </c>
      <c r="B31" s="59"/>
      <c r="C31" s="59"/>
      <c r="D31" s="59"/>
      <c r="E31" s="59"/>
      <c r="F31" s="59"/>
      <c r="G31" s="47" t="s">
        <v>26</v>
      </c>
      <c r="H31" s="49">
        <v>2.2252747252747254</v>
      </c>
      <c r="I31" s="42">
        <v>0.89</v>
      </c>
      <c r="J31" s="43">
        <f t="shared" si="14"/>
        <v>4571.04</v>
      </c>
      <c r="K31" s="43">
        <f t="shared" si="15"/>
        <v>3833.0519999999997</v>
      </c>
      <c r="L31" s="24" t="s">
        <v>26</v>
      </c>
      <c r="M31" s="26">
        <v>2.2252747252747254</v>
      </c>
      <c r="N31" s="42">
        <v>0.89</v>
      </c>
      <c r="O31" s="21">
        <f t="shared" si="16"/>
        <v>3900.3360000000002</v>
      </c>
      <c r="P31" s="24" t="s">
        <v>26</v>
      </c>
      <c r="Q31" s="26">
        <v>2.2252747252747254</v>
      </c>
      <c r="R31" s="20">
        <v>0.89</v>
      </c>
      <c r="S31" s="21">
        <f t="shared" si="17"/>
        <v>5830.2119999999995</v>
      </c>
      <c r="T31" s="21">
        <f t="shared" si="18"/>
        <v>5887.884</v>
      </c>
      <c r="U31" s="24" t="s">
        <v>26</v>
      </c>
      <c r="V31" s="26">
        <v>2.2252747252747254</v>
      </c>
      <c r="W31" s="42">
        <v>0.89</v>
      </c>
      <c r="X31" s="21">
        <f t="shared" si="19"/>
        <v>4089.3720000000003</v>
      </c>
      <c r="Y31" s="21">
        <f t="shared" si="20"/>
        <v>6190.128000000001</v>
      </c>
      <c r="Z31" s="21">
        <f t="shared" si="21"/>
        <v>4434.336</v>
      </c>
      <c r="AA31" s="21">
        <f t="shared" si="22"/>
        <v>4514.436</v>
      </c>
      <c r="AB31" s="21">
        <f>W31*AB40*12</f>
        <v>5953.032</v>
      </c>
      <c r="AC31" s="21">
        <f t="shared" si="23"/>
        <v>3575.6640000000007</v>
      </c>
    </row>
    <row r="32" spans="1:29" ht="12.75">
      <c r="A32" s="59" t="s">
        <v>52</v>
      </c>
      <c r="B32" s="59"/>
      <c r="C32" s="59"/>
      <c r="D32" s="59"/>
      <c r="E32" s="59"/>
      <c r="F32" s="59"/>
      <c r="G32" s="40" t="s">
        <v>73</v>
      </c>
      <c r="H32" s="41">
        <v>0.8379120879120879</v>
      </c>
      <c r="I32" s="42">
        <v>0.58</v>
      </c>
      <c r="J32" s="43">
        <f t="shared" si="14"/>
        <v>2978.8799999999997</v>
      </c>
      <c r="K32" s="43">
        <f t="shared" si="15"/>
        <v>2497.9439999999995</v>
      </c>
      <c r="L32" s="22" t="s">
        <v>22</v>
      </c>
      <c r="M32" s="20">
        <v>0.8379120879120879</v>
      </c>
      <c r="N32" s="42">
        <v>0.58</v>
      </c>
      <c r="O32" s="21">
        <f t="shared" si="16"/>
        <v>2541.7919999999995</v>
      </c>
      <c r="P32" s="22" t="s">
        <v>73</v>
      </c>
      <c r="Q32" s="20">
        <v>0.8379120879120879</v>
      </c>
      <c r="R32" s="20">
        <v>0.58</v>
      </c>
      <c r="S32" s="21">
        <f t="shared" si="17"/>
        <v>3799.4639999999995</v>
      </c>
      <c r="T32" s="21">
        <f t="shared" si="18"/>
        <v>3837.048</v>
      </c>
      <c r="U32" s="22" t="s">
        <v>22</v>
      </c>
      <c r="V32" s="20">
        <v>0.8379120879120879</v>
      </c>
      <c r="W32" s="42">
        <v>0.58</v>
      </c>
      <c r="X32" s="21">
        <f t="shared" si="19"/>
        <v>2664.9839999999995</v>
      </c>
      <c r="Y32" s="21">
        <f t="shared" si="20"/>
        <v>4034.016</v>
      </c>
      <c r="Z32" s="21">
        <f t="shared" si="21"/>
        <v>2889.7919999999995</v>
      </c>
      <c r="AA32" s="21">
        <f t="shared" si="22"/>
        <v>2941.9919999999997</v>
      </c>
      <c r="AB32" s="21">
        <f>W32*AB40*12</f>
        <v>3879.504</v>
      </c>
      <c r="AC32" s="21">
        <f t="shared" si="23"/>
        <v>2330.208</v>
      </c>
    </row>
    <row r="33" spans="1:29" ht="12.75">
      <c r="A33" s="59" t="s">
        <v>53</v>
      </c>
      <c r="B33" s="59"/>
      <c r="C33" s="59"/>
      <c r="D33" s="59"/>
      <c r="E33" s="59"/>
      <c r="F33" s="59"/>
      <c r="G33" s="40" t="s">
        <v>22</v>
      </c>
      <c r="H33" s="41">
        <v>0.8379120879120879</v>
      </c>
      <c r="I33" s="42">
        <v>0</v>
      </c>
      <c r="J33" s="43">
        <f t="shared" si="14"/>
        <v>0</v>
      </c>
      <c r="K33" s="43">
        <f t="shared" si="15"/>
        <v>0</v>
      </c>
      <c r="L33" s="22" t="s">
        <v>22</v>
      </c>
      <c r="M33" s="20">
        <v>0.8379120879120879</v>
      </c>
      <c r="N33" s="42">
        <v>0</v>
      </c>
      <c r="O33" s="21">
        <f t="shared" si="16"/>
        <v>0</v>
      </c>
      <c r="P33" s="22" t="s">
        <v>22</v>
      </c>
      <c r="Q33" s="20">
        <v>0.8379120879120879</v>
      </c>
      <c r="R33" s="20">
        <v>0</v>
      </c>
      <c r="S33" s="21">
        <f t="shared" si="17"/>
        <v>0</v>
      </c>
      <c r="T33" s="21">
        <f t="shared" si="18"/>
        <v>0</v>
      </c>
      <c r="U33" s="22" t="s">
        <v>22</v>
      </c>
      <c r="V33" s="20">
        <v>0.8379120879120879</v>
      </c>
      <c r="W33" s="42">
        <v>0</v>
      </c>
      <c r="X33" s="21">
        <f t="shared" si="19"/>
        <v>0</v>
      </c>
      <c r="Y33" s="21">
        <f t="shared" si="20"/>
        <v>0</v>
      </c>
      <c r="Z33" s="21">
        <f t="shared" si="21"/>
        <v>0</v>
      </c>
      <c r="AA33" s="21">
        <f t="shared" si="22"/>
        <v>0</v>
      </c>
      <c r="AB33" s="21">
        <f>W33*AB395*12</f>
        <v>0</v>
      </c>
      <c r="AC33" s="21">
        <f t="shared" si="23"/>
        <v>0</v>
      </c>
    </row>
    <row r="34" spans="1:29" ht="12.75">
      <c r="A34" s="59" t="s">
        <v>54</v>
      </c>
      <c r="B34" s="59"/>
      <c r="C34" s="59"/>
      <c r="D34" s="59"/>
      <c r="E34" s="59"/>
      <c r="F34" s="59"/>
      <c r="G34" s="40" t="s">
        <v>71</v>
      </c>
      <c r="H34" s="41">
        <v>0.8379120879120879</v>
      </c>
      <c r="I34" s="42">
        <v>0.32</v>
      </c>
      <c r="J34" s="43">
        <f t="shared" si="14"/>
        <v>1643.52</v>
      </c>
      <c r="K34" s="43">
        <f t="shared" si="15"/>
        <v>1378.176</v>
      </c>
      <c r="L34" s="22" t="s">
        <v>22</v>
      </c>
      <c r="M34" s="20">
        <v>0.8379120879120879</v>
      </c>
      <c r="N34" s="42">
        <v>0.32</v>
      </c>
      <c r="O34" s="21">
        <f t="shared" si="16"/>
        <v>1402.368</v>
      </c>
      <c r="P34" s="22" t="s">
        <v>71</v>
      </c>
      <c r="Q34" s="20">
        <v>0.8379120879120879</v>
      </c>
      <c r="R34" s="20">
        <v>0.32</v>
      </c>
      <c r="S34" s="21">
        <f t="shared" si="17"/>
        <v>2096.256</v>
      </c>
      <c r="T34" s="21">
        <f t="shared" si="18"/>
        <v>2116.992</v>
      </c>
      <c r="U34" s="22" t="s">
        <v>22</v>
      </c>
      <c r="V34" s="20">
        <v>0.8379120879120879</v>
      </c>
      <c r="W34" s="42">
        <v>0.32</v>
      </c>
      <c r="X34" s="21">
        <f t="shared" si="19"/>
        <v>1470.3359999999998</v>
      </c>
      <c r="Y34" s="21">
        <f t="shared" si="20"/>
        <v>2225.664</v>
      </c>
      <c r="Z34" s="21">
        <f t="shared" si="21"/>
        <v>1594.368</v>
      </c>
      <c r="AA34" s="21">
        <f t="shared" si="22"/>
        <v>1623.1680000000001</v>
      </c>
      <c r="AB34" s="21">
        <f>W34*AB40*12</f>
        <v>2140.416</v>
      </c>
      <c r="AC34" s="21">
        <f t="shared" si="23"/>
        <v>1285.632</v>
      </c>
    </row>
    <row r="35" spans="1:29" ht="12.75">
      <c r="A35" s="59" t="s">
        <v>55</v>
      </c>
      <c r="B35" s="59"/>
      <c r="C35" s="59"/>
      <c r="D35" s="59"/>
      <c r="E35" s="59"/>
      <c r="F35" s="59"/>
      <c r="G35" s="40" t="s">
        <v>22</v>
      </c>
      <c r="H35" s="41">
        <v>0.8379120879120879</v>
      </c>
      <c r="I35" s="42">
        <v>0</v>
      </c>
      <c r="J35" s="43">
        <f t="shared" si="14"/>
        <v>0</v>
      </c>
      <c r="K35" s="43">
        <f t="shared" si="15"/>
        <v>0</v>
      </c>
      <c r="L35" s="22" t="s">
        <v>22</v>
      </c>
      <c r="M35" s="20">
        <v>0.8379120879120879</v>
      </c>
      <c r="N35" s="42">
        <v>0</v>
      </c>
      <c r="O35" s="21">
        <f t="shared" si="16"/>
        <v>0</v>
      </c>
      <c r="P35" s="22" t="s">
        <v>22</v>
      </c>
      <c r="Q35" s="20">
        <v>0.8379120879120879</v>
      </c>
      <c r="R35" s="20">
        <v>0</v>
      </c>
      <c r="S35" s="21">
        <f t="shared" si="17"/>
        <v>0</v>
      </c>
      <c r="T35" s="21">
        <f t="shared" si="18"/>
        <v>0</v>
      </c>
      <c r="U35" s="22" t="s">
        <v>22</v>
      </c>
      <c r="V35" s="20">
        <v>0.8379120879120879</v>
      </c>
      <c r="W35" s="42">
        <v>0</v>
      </c>
      <c r="X35" s="21">
        <f t="shared" si="19"/>
        <v>0</v>
      </c>
      <c r="Y35" s="21">
        <f t="shared" si="20"/>
        <v>0</v>
      </c>
      <c r="Z35" s="21">
        <f t="shared" si="21"/>
        <v>0</v>
      </c>
      <c r="AA35" s="21">
        <f t="shared" si="22"/>
        <v>0</v>
      </c>
      <c r="AB35" s="21">
        <f>W35*AB40*12</f>
        <v>0</v>
      </c>
      <c r="AC35" s="21">
        <f t="shared" si="23"/>
        <v>0</v>
      </c>
    </row>
    <row r="36" spans="1:29" ht="12.75">
      <c r="A36" s="59" t="s">
        <v>56</v>
      </c>
      <c r="B36" s="59"/>
      <c r="C36" s="59"/>
      <c r="D36" s="59"/>
      <c r="E36" s="59"/>
      <c r="F36" s="59"/>
      <c r="G36" s="40" t="s">
        <v>22</v>
      </c>
      <c r="H36" s="41">
        <v>0.8379120879120879</v>
      </c>
      <c r="I36" s="42">
        <v>0</v>
      </c>
      <c r="J36" s="43">
        <f t="shared" si="14"/>
        <v>0</v>
      </c>
      <c r="K36" s="43">
        <f t="shared" si="15"/>
        <v>0</v>
      </c>
      <c r="L36" s="22" t="s">
        <v>22</v>
      </c>
      <c r="M36" s="20">
        <v>0.8379120879120879</v>
      </c>
      <c r="N36" s="42">
        <v>0</v>
      </c>
      <c r="O36" s="21">
        <f t="shared" si="16"/>
        <v>0</v>
      </c>
      <c r="P36" s="22" t="s">
        <v>22</v>
      </c>
      <c r="Q36" s="20">
        <v>0.8379120879120879</v>
      </c>
      <c r="R36" s="20">
        <v>0</v>
      </c>
      <c r="S36" s="21">
        <f t="shared" si="17"/>
        <v>0</v>
      </c>
      <c r="T36" s="21">
        <f t="shared" si="18"/>
        <v>0</v>
      </c>
      <c r="U36" s="22" t="s">
        <v>22</v>
      </c>
      <c r="V36" s="20">
        <v>0.8379120879120879</v>
      </c>
      <c r="W36" s="42">
        <v>0</v>
      </c>
      <c r="X36" s="21">
        <f t="shared" si="19"/>
        <v>0</v>
      </c>
      <c r="Y36" s="21">
        <f t="shared" si="20"/>
        <v>0</v>
      </c>
      <c r="Z36" s="21">
        <f t="shared" si="21"/>
        <v>0</v>
      </c>
      <c r="AA36" s="21">
        <f t="shared" si="22"/>
        <v>0</v>
      </c>
      <c r="AB36" s="21">
        <f>W36*AB40*12</f>
        <v>0</v>
      </c>
      <c r="AC36" s="21">
        <f t="shared" si="23"/>
        <v>0</v>
      </c>
    </row>
    <row r="37" spans="1:29" ht="12.75">
      <c r="A37" s="61" t="s">
        <v>57</v>
      </c>
      <c r="B37" s="61"/>
      <c r="C37" s="61"/>
      <c r="D37" s="61"/>
      <c r="E37" s="61"/>
      <c r="F37" s="61"/>
      <c r="G37" s="44"/>
      <c r="H37" s="31">
        <v>114.22570239999999</v>
      </c>
      <c r="I37" s="48">
        <v>0.62</v>
      </c>
      <c r="J37" s="50">
        <f>I37*J40*12</f>
        <v>3184.32</v>
      </c>
      <c r="K37" s="50">
        <f>I37*K40*12</f>
        <v>2670.2159999999994</v>
      </c>
      <c r="L37" s="23"/>
      <c r="M37" s="25">
        <f>SUM(M39:M41)</f>
        <v>114.22570239999999</v>
      </c>
      <c r="N37" s="48">
        <v>0.62</v>
      </c>
      <c r="O37" s="27">
        <f t="shared" si="16"/>
        <v>2717.0879999999997</v>
      </c>
      <c r="P37" s="23"/>
      <c r="Q37" s="25">
        <f>SUM(Q39:Q41)</f>
        <v>114.22570239999999</v>
      </c>
      <c r="R37" s="25">
        <v>0</v>
      </c>
      <c r="S37" s="27">
        <f t="shared" si="17"/>
        <v>0</v>
      </c>
      <c r="T37" s="27">
        <f t="shared" si="18"/>
        <v>0</v>
      </c>
      <c r="U37" s="23"/>
      <c r="V37" s="25">
        <f>SUM(V39:V41)</f>
        <v>114.22570239999999</v>
      </c>
      <c r="W37" s="48">
        <v>0.62</v>
      </c>
      <c r="X37" s="27">
        <f t="shared" si="19"/>
        <v>2848.776</v>
      </c>
      <c r="Y37" s="27">
        <f t="shared" si="20"/>
        <v>4312.224</v>
      </c>
      <c r="Z37" s="27">
        <f t="shared" si="21"/>
        <v>3089.0879999999997</v>
      </c>
      <c r="AA37" s="27">
        <f t="shared" si="22"/>
        <v>3144.888</v>
      </c>
      <c r="AB37" s="27">
        <f>W37*AB40*12</f>
        <v>4147.056</v>
      </c>
      <c r="AC37" s="27">
        <f t="shared" si="23"/>
        <v>2490.912</v>
      </c>
    </row>
    <row r="38" spans="1:29" ht="12.75">
      <c r="A38" s="56" t="s">
        <v>66</v>
      </c>
      <c r="B38" s="57"/>
      <c r="C38" s="57"/>
      <c r="D38" s="57"/>
      <c r="E38" s="57"/>
      <c r="F38" s="58"/>
      <c r="G38" s="44"/>
      <c r="H38" s="31"/>
      <c r="I38" s="48">
        <v>1.09</v>
      </c>
      <c r="J38" s="50">
        <f>I38*J40*12</f>
        <v>5598.240000000001</v>
      </c>
      <c r="K38" s="50">
        <f>I38*K40*12</f>
        <v>4694.412</v>
      </c>
      <c r="L38" s="45"/>
      <c r="M38" s="48"/>
      <c r="N38" s="48">
        <v>1.09</v>
      </c>
      <c r="O38" s="50">
        <f t="shared" si="16"/>
        <v>4776.816000000001</v>
      </c>
      <c r="P38" s="45"/>
      <c r="Q38" s="48"/>
      <c r="R38" s="48">
        <v>1.15</v>
      </c>
      <c r="S38" s="50">
        <f t="shared" si="17"/>
        <v>7533.42</v>
      </c>
      <c r="T38" s="50">
        <f t="shared" si="18"/>
        <v>7607.939999999999</v>
      </c>
      <c r="U38" s="45"/>
      <c r="V38" s="48"/>
      <c r="W38" s="48">
        <v>1.15</v>
      </c>
      <c r="X38" s="50">
        <f t="shared" si="19"/>
        <v>5284.019999999999</v>
      </c>
      <c r="Y38" s="50">
        <f t="shared" si="20"/>
        <v>7998.48</v>
      </c>
      <c r="Z38" s="50">
        <f t="shared" si="21"/>
        <v>5729.759999999999</v>
      </c>
      <c r="AA38" s="50">
        <f t="shared" si="22"/>
        <v>5833.259999999999</v>
      </c>
      <c r="AB38" s="50">
        <f>W38*$AB$40*$B$46</f>
        <v>7692.119999999999</v>
      </c>
      <c r="AC38" s="50">
        <f t="shared" si="23"/>
        <v>4620.24</v>
      </c>
    </row>
    <row r="39" spans="1:33" ht="12.75">
      <c r="A39" s="63" t="s">
        <v>27</v>
      </c>
      <c r="B39" s="63"/>
      <c r="C39" s="63"/>
      <c r="D39" s="63"/>
      <c r="E39" s="63"/>
      <c r="F39" s="63"/>
      <c r="G39" s="32"/>
      <c r="H39" s="51">
        <v>99.99999999999999</v>
      </c>
      <c r="I39" s="48"/>
      <c r="J39" s="39">
        <f>J29+J24+J15+J10+J37+J38</f>
        <v>79659.36000000002</v>
      </c>
      <c r="K39" s="39">
        <f>K29+K24+K15+K10+K37+K38</f>
        <v>66798.468</v>
      </c>
      <c r="L39" s="28"/>
      <c r="M39" s="29">
        <f>M29+M24+M15+M10</f>
        <v>99.99999999999999</v>
      </c>
      <c r="N39" s="48"/>
      <c r="O39" s="18">
        <f>O29+O24+O15+O10+O37+O38</f>
        <v>67971.024</v>
      </c>
      <c r="P39" s="28"/>
      <c r="Q39" s="29">
        <f>Q29+Q24+Q15+Q10</f>
        <v>99.99999999999999</v>
      </c>
      <c r="R39" s="25"/>
      <c r="S39" s="18">
        <f>S29+S24+S15+S10+S37+S38</f>
        <v>94921.09199999999</v>
      </c>
      <c r="T39" s="18">
        <f>T29+T24+T15+T10+T37+T38</f>
        <v>95860.044</v>
      </c>
      <c r="U39" s="28"/>
      <c r="V39" s="29">
        <f>V29+V24+V15+V10</f>
        <v>99.99999999999999</v>
      </c>
      <c r="W39" s="48"/>
      <c r="X39" s="18">
        <f aca="true" t="shared" si="24" ref="X39:AC39">X29+X24+X15+X10+X37+X38</f>
        <v>69427.428</v>
      </c>
      <c r="Y39" s="18">
        <f t="shared" si="24"/>
        <v>105093.07199999999</v>
      </c>
      <c r="Z39" s="18">
        <f t="shared" si="24"/>
        <v>75284.06400000001</v>
      </c>
      <c r="AA39" s="18">
        <f t="shared" si="24"/>
        <v>76643.964</v>
      </c>
      <c r="AB39" s="18">
        <f t="shared" si="24"/>
        <v>101067.768</v>
      </c>
      <c r="AC39" s="18">
        <f t="shared" si="24"/>
        <v>60705.936</v>
      </c>
      <c r="AD39" s="8"/>
      <c r="AE39" s="9">
        <f>AD39/12*0.05</f>
        <v>0</v>
      </c>
      <c r="AF39" s="9">
        <f>AD39/12</f>
        <v>0</v>
      </c>
      <c r="AG39" s="55">
        <f>SUM(I39:AE39)</f>
        <v>893732.2200000001</v>
      </c>
    </row>
    <row r="40" spans="1:33" ht="12.75">
      <c r="A40" s="63" t="s">
        <v>28</v>
      </c>
      <c r="B40" s="63"/>
      <c r="C40" s="63"/>
      <c r="D40" s="63"/>
      <c r="E40" s="63"/>
      <c r="F40" s="63"/>
      <c r="G40" s="32"/>
      <c r="H40" s="32"/>
      <c r="I40" s="52"/>
      <c r="J40" s="39">
        <v>428</v>
      </c>
      <c r="K40" s="39">
        <v>358.9</v>
      </c>
      <c r="L40" s="28"/>
      <c r="M40" s="28"/>
      <c r="N40" s="52"/>
      <c r="O40" s="18">
        <v>365.2</v>
      </c>
      <c r="P40" s="28"/>
      <c r="Q40" s="28"/>
      <c r="R40" s="28"/>
      <c r="S40" s="18">
        <v>545.9</v>
      </c>
      <c r="T40" s="18">
        <v>551.3</v>
      </c>
      <c r="U40" s="28"/>
      <c r="V40" s="28"/>
      <c r="W40" s="52"/>
      <c r="X40" s="18">
        <v>382.9</v>
      </c>
      <c r="Y40" s="18">
        <v>579.6</v>
      </c>
      <c r="Z40" s="18">
        <v>415.2</v>
      </c>
      <c r="AA40" s="18">
        <v>422.7</v>
      </c>
      <c r="AB40" s="18">
        <v>557.4</v>
      </c>
      <c r="AC40" s="18">
        <v>334.8</v>
      </c>
      <c r="AD40" s="5"/>
      <c r="AE40" s="5"/>
      <c r="AF40" s="5"/>
      <c r="AG40" s="5"/>
    </row>
    <row r="41" spans="1:33" s="7" customFormat="1" ht="25.5" customHeight="1">
      <c r="A41" s="64" t="s">
        <v>29</v>
      </c>
      <c r="B41" s="64"/>
      <c r="C41" s="64"/>
      <c r="D41" s="64"/>
      <c r="E41" s="64"/>
      <c r="F41" s="64"/>
      <c r="G41" s="53"/>
      <c r="H41" s="53">
        <v>14.225702399999998</v>
      </c>
      <c r="I41" s="54">
        <f>I15+I24+I29+I37+I38</f>
        <v>15.51</v>
      </c>
      <c r="J41" s="54">
        <v>15.51</v>
      </c>
      <c r="K41" s="54">
        <v>15.51</v>
      </c>
      <c r="L41" s="30"/>
      <c r="M41" s="30">
        <f>7.28*1.416*1.2*1.15</f>
        <v>14.225702399999998</v>
      </c>
      <c r="N41" s="54">
        <f>N15+N24+N29+N37+N38</f>
        <v>15.51</v>
      </c>
      <c r="O41" s="30">
        <f>O39/12/O40</f>
        <v>15.510000000000002</v>
      </c>
      <c r="P41" s="30"/>
      <c r="Q41" s="30">
        <f>7.28*1.416*1.2*1.15</f>
        <v>14.225702399999998</v>
      </c>
      <c r="R41" s="30">
        <f>R15+R24+R29+R37+R38</f>
        <v>14.490000000000002</v>
      </c>
      <c r="S41" s="30">
        <f>S39/12/S40</f>
        <v>14.49</v>
      </c>
      <c r="T41" s="30">
        <f>T39/12/T40</f>
        <v>14.49</v>
      </c>
      <c r="U41" s="30"/>
      <c r="V41" s="30">
        <f>7.28*1.416*1.2*1.15</f>
        <v>14.225702399999998</v>
      </c>
      <c r="W41" s="54">
        <f>W15+W24+W29+W37+W38</f>
        <v>15.110000000000001</v>
      </c>
      <c r="X41" s="30">
        <f aca="true" t="shared" si="25" ref="X41:AC41">X39/12/X40</f>
        <v>15.11</v>
      </c>
      <c r="Y41" s="30">
        <f t="shared" si="25"/>
        <v>15.109999999999998</v>
      </c>
      <c r="Z41" s="30">
        <f t="shared" si="25"/>
        <v>15.110000000000003</v>
      </c>
      <c r="AA41" s="30">
        <f t="shared" si="25"/>
        <v>15.110000000000001</v>
      </c>
      <c r="AB41" s="30">
        <f t="shared" si="25"/>
        <v>15.110000000000001</v>
      </c>
      <c r="AC41" s="30">
        <f t="shared" si="25"/>
        <v>15.110000000000001</v>
      </c>
      <c r="AD41" s="6"/>
      <c r="AE41" s="6"/>
      <c r="AF41" s="6"/>
      <c r="AG41" s="6"/>
    </row>
    <row r="42" spans="30:33" ht="12.75">
      <c r="AD42" s="5"/>
      <c r="AE42" s="5"/>
      <c r="AF42" s="5"/>
      <c r="AG42" s="5"/>
    </row>
    <row r="43" spans="30:33" ht="12.75" customHeight="1" hidden="1">
      <c r="AD43" s="5"/>
      <c r="AE43" s="5"/>
      <c r="AF43" s="5"/>
      <c r="AG43" s="5"/>
    </row>
    <row r="46" spans="1:2" ht="12.75">
      <c r="A46" s="1" t="s">
        <v>58</v>
      </c>
      <c r="B46" s="1">
        <v>12</v>
      </c>
    </row>
  </sheetData>
  <sheetProtection/>
  <mergeCells count="42">
    <mergeCell ref="A18:F18"/>
    <mergeCell ref="G8:K8"/>
    <mergeCell ref="A7:F9"/>
    <mergeCell ref="G7:AC7"/>
    <mergeCell ref="A15:F15"/>
    <mergeCell ref="A10:F10"/>
    <mergeCell ref="A11:F11"/>
    <mergeCell ref="P8:T8"/>
    <mergeCell ref="A1:I1"/>
    <mergeCell ref="A2:I2"/>
    <mergeCell ref="A3:I3"/>
    <mergeCell ref="A4:I4"/>
    <mergeCell ref="A27:F27"/>
    <mergeCell ref="A22:F22"/>
    <mergeCell ref="A23:F23"/>
    <mergeCell ref="L8:O8"/>
    <mergeCell ref="U8:AC8"/>
    <mergeCell ref="A21:F21"/>
    <mergeCell ref="A19:F19"/>
    <mergeCell ref="A12:F12"/>
    <mergeCell ref="A13:F13"/>
    <mergeCell ref="A14:F14"/>
    <mergeCell ref="A40:F40"/>
    <mergeCell ref="A41:F41"/>
    <mergeCell ref="A30:F30"/>
    <mergeCell ref="A31:F31"/>
    <mergeCell ref="A32:F32"/>
    <mergeCell ref="A39:F39"/>
    <mergeCell ref="A37:F37"/>
    <mergeCell ref="A36:F36"/>
    <mergeCell ref="A34:F34"/>
    <mergeCell ref="A35:F35"/>
    <mergeCell ref="A38:F38"/>
    <mergeCell ref="A33:F33"/>
    <mergeCell ref="A28:F28"/>
    <mergeCell ref="A29:F29"/>
    <mergeCell ref="A20:F20"/>
    <mergeCell ref="A16:F16"/>
    <mergeCell ref="A17:F17"/>
    <mergeCell ref="A24:F24"/>
    <mergeCell ref="A25:F25"/>
    <mergeCell ref="A26:F26"/>
  </mergeCells>
  <printOptions/>
  <pageMargins left="0.4330708661417323" right="0.11811023622047245" top="0.2362204724409449" bottom="0.3937007874015748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alekseevaiv2</cp:lastModifiedBy>
  <cp:lastPrinted>2014-10-03T10:10:30Z</cp:lastPrinted>
  <dcterms:created xsi:type="dcterms:W3CDTF">2013-04-18T04:45:52Z</dcterms:created>
  <dcterms:modified xsi:type="dcterms:W3CDTF">2014-10-03T10:10:33Z</dcterms:modified>
  <cp:category/>
  <cp:version/>
  <cp:contentType/>
  <cp:contentStatus/>
</cp:coreProperties>
</file>